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907"/>
  <workbookPr/>
  <mc:AlternateContent xmlns:mc="http://schemas.openxmlformats.org/markup-compatibility/2006">
    <mc:Choice Requires="x15">
      <x15ac:absPath xmlns:x15ac="http://schemas.microsoft.com/office/spreadsheetml/2010/11/ac" url="/Users/katiejones/Desktop/"/>
    </mc:Choice>
  </mc:AlternateContent>
  <bookViews>
    <workbookView xWindow="0" yWindow="460" windowWidth="25600" windowHeight="14320"/>
  </bookViews>
  <sheets>
    <sheet name="Income Stmnt" sheetId="1" r:id="rId1"/>
    <sheet name="Balance" sheetId="2" r:id="rId2"/>
    <sheet name="Assumptions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G7" i="1"/>
  <c r="H8" i="1"/>
  <c r="P24" i="3"/>
  <c r="P27" i="3"/>
  <c r="S27" i="3"/>
  <c r="V27" i="3"/>
  <c r="S32" i="3"/>
  <c r="I23" i="2"/>
  <c r="L8" i="2"/>
  <c r="E21" i="2"/>
  <c r="E8" i="2"/>
  <c r="E23" i="2"/>
  <c r="B23" i="2"/>
  <c r="D13" i="3"/>
  <c r="A9" i="3"/>
  <c r="C9" i="3"/>
  <c r="B20" i="3"/>
  <c r="K17" i="3"/>
  <c r="M20" i="3"/>
  <c r="H9" i="3"/>
  <c r="K9" i="3"/>
  <c r="H8" i="3"/>
  <c r="H7" i="3"/>
  <c r="B3" i="1"/>
  <c r="F6" i="1"/>
  <c r="F5" i="1"/>
  <c r="B15" i="1"/>
  <c r="B9" i="1"/>
  <c r="J9" i="3"/>
  <c r="K10" i="3"/>
  <c r="B10" i="1"/>
  <c r="B14" i="1"/>
  <c r="B29" i="1"/>
  <c r="B32" i="1"/>
  <c r="L19" i="2"/>
  <c r="L21" i="2"/>
  <c r="L23" i="2"/>
</calcChain>
</file>

<file path=xl/sharedStrings.xml><?xml version="1.0" encoding="utf-8"?>
<sst xmlns="http://schemas.openxmlformats.org/spreadsheetml/2006/main" count="126" uniqueCount="90">
  <si>
    <t>Income Statement</t>
  </si>
  <si>
    <t>Revenue</t>
  </si>
  <si>
    <t>COGS</t>
  </si>
  <si>
    <t>Gross Profit</t>
  </si>
  <si>
    <t>Expenses</t>
  </si>
  <si>
    <t>Net Income</t>
  </si>
  <si>
    <t>Total</t>
  </si>
  <si>
    <t>Labour: 6 employees: $17/hr: $35,360/yr/person</t>
  </si>
  <si>
    <t>Advertising</t>
  </si>
  <si>
    <t>Bank Charges</t>
  </si>
  <si>
    <t xml:space="preserve">Insurance </t>
  </si>
  <si>
    <t>Interest</t>
  </si>
  <si>
    <t>Legal and Professional Fees</t>
  </si>
  <si>
    <t>Miscellaneous</t>
  </si>
  <si>
    <t>Rent</t>
  </si>
  <si>
    <t>Repairs and Maintenance</t>
  </si>
  <si>
    <t>Supplies</t>
  </si>
  <si>
    <t>Telephone</t>
  </si>
  <si>
    <t>Travel</t>
  </si>
  <si>
    <t>Utilities</t>
  </si>
  <si>
    <t>Vehicle Expenses</t>
  </si>
  <si>
    <t>Start-up Costs</t>
  </si>
  <si>
    <t>Depreciation (20 years)</t>
  </si>
  <si>
    <t>Roots COGS 2018</t>
  </si>
  <si>
    <t>Assets</t>
  </si>
  <si>
    <t>Liabilities</t>
  </si>
  <si>
    <t>Cash</t>
  </si>
  <si>
    <t>Accounts Payable</t>
  </si>
  <si>
    <t xml:space="preserve">Account Recievable </t>
  </si>
  <si>
    <t>Wages Payable</t>
  </si>
  <si>
    <t>Inventory</t>
  </si>
  <si>
    <t>Bank Loan</t>
  </si>
  <si>
    <t>Prepaid Insurance</t>
  </si>
  <si>
    <t>Total Liabilities</t>
  </si>
  <si>
    <t>Prepaid Rent</t>
  </si>
  <si>
    <t>Equipment</t>
  </si>
  <si>
    <t>Owners Equity</t>
  </si>
  <si>
    <t>Government Grant</t>
  </si>
  <si>
    <t>Award</t>
  </si>
  <si>
    <t>Total Equity</t>
  </si>
  <si>
    <t>Total Assets</t>
  </si>
  <si>
    <t>Total Liabilities and Equity</t>
  </si>
  <si>
    <t>ASSUMPTIONS</t>
  </si>
  <si>
    <t>fashion industry – 30% is never sold</t>
  </si>
  <si>
    <t>Applying to Roots: 30% of their COGS will be spent in vain because it’ll never be sold.</t>
  </si>
  <si>
    <t>30% of their inventory would be their deadstock/ things that will eventually be landfilled.</t>
  </si>
  <si>
    <t>Brands</t>
  </si>
  <si>
    <t>Cost to produce</t>
  </si>
  <si>
    <t>COGS * 0.3</t>
  </si>
  <si>
    <t>2018: 144,059M</t>
  </si>
  <si>
    <t>Total:</t>
  </si>
  <si>
    <t>Everthread</t>
  </si>
  <si>
    <t>Cost to recycle</t>
  </si>
  <si>
    <t>Cost of transport</t>
  </si>
  <si>
    <t>-</t>
  </si>
  <si>
    <t>5% of shipment value</t>
  </si>
  <si>
    <t>Other Costs</t>
  </si>
  <si>
    <t>Warehouse costs:</t>
  </si>
  <si>
    <t>$31,875/year</t>
  </si>
  <si>
    <t>Start Up Costs</t>
  </si>
  <si>
    <t>Intangible</t>
  </si>
  <si>
    <t>Office Supplies</t>
  </si>
  <si>
    <t>equipment</t>
  </si>
  <si>
    <t>Fork Lift</t>
  </si>
  <si>
    <t>Office supplies</t>
  </si>
  <si>
    <t xml:space="preserve">Domain </t>
  </si>
  <si>
    <t>web</t>
  </si>
  <si>
    <t>supplies</t>
  </si>
  <si>
    <t>Warehouse shelving</t>
  </si>
  <si>
    <t>Misc.</t>
  </si>
  <si>
    <t>insurance</t>
  </si>
  <si>
    <t>phone/internet</t>
  </si>
  <si>
    <t>Wood Skids</t>
  </si>
  <si>
    <t>Warehouse Mangement System for sorting</t>
  </si>
  <si>
    <t>Ladders</t>
  </si>
  <si>
    <t>Company Truck</t>
  </si>
  <si>
    <t>Warehouse Management System</t>
  </si>
  <si>
    <t>Printer Rental</t>
  </si>
  <si>
    <t>https://www.business.com/articles/printer-rental-pricing-and-costs/</t>
  </si>
  <si>
    <t>Industrial Baler for shipping</t>
  </si>
  <si>
    <t xml:space="preserve">Total </t>
  </si>
  <si>
    <t>Phone/Internet</t>
  </si>
  <si>
    <t xml:space="preserve">Intangible Assets </t>
  </si>
  <si>
    <t>December 31st 2020</t>
  </si>
  <si>
    <t>Business @ Launch Jan 1st 2020</t>
  </si>
  <si>
    <t>Ask Kev (deffered income?)</t>
  </si>
  <si>
    <t>Shipping (5% of value of textile)</t>
  </si>
  <si>
    <t>Recycling (50% of value of textile)</t>
  </si>
  <si>
    <t xml:space="preserve">Wages (Floor manager, Sales manager, Office Admin) 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</si>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</sst>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  <charset val="1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Helvetic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44" fontId="0" fillId="0" borderId="0" xfId="0" applyNumberFormat="1"/>
    <xf numFmtId="44" fontId="0" fillId="0" borderId="0" xfId="1" applyFont="1"/>
    <xf numFmtId="164" fontId="0" fillId="0" borderId="0" xfId="1" applyNumberFormat="1" applyFont="1"/>
    <xf numFmtId="0" fontId="0" fillId="0" borderId="0" xfId="0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" fontId="0" fillId="0" borderId="0" xfId="0" applyNumberForma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Protection="1">
      <protection locked="0"/>
    </xf>
    <xf numFmtId="0" fontId="0" fillId="0" borderId="0" xfId="0" applyFont="1" applyAlignment="1">
      <alignment wrapText="1"/>
    </xf>
    <xf numFmtId="164" fontId="2" fillId="0" borderId="0" xfId="1" applyNumberFormat="1" applyFont="1"/>
    <xf numFmtId="0" fontId="2" fillId="0" borderId="0" xfId="0" applyFont="1"/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right"/>
    </xf>
    <xf numFmtId="9" fontId="0" fillId="0" borderId="0" xfId="0" applyNumberFormat="1"/>
    <xf numFmtId="9" fontId="0" fillId="0" borderId="4" xfId="0" applyNumberFormat="1" applyBorder="1"/>
    <xf numFmtId="164" fontId="0" fillId="0" borderId="5" xfId="1" applyNumberFormat="1" applyFont="1" applyBorder="1"/>
    <xf numFmtId="0" fontId="0" fillId="0" borderId="6" xfId="0" applyBorder="1"/>
    <xf numFmtId="164" fontId="0" fillId="0" borderId="7" xfId="1" applyNumberFormat="1" applyFont="1" applyBorder="1"/>
    <xf numFmtId="164" fontId="0" fillId="0" borderId="1" xfId="0" applyNumberFormat="1" applyBorder="1"/>
    <xf numFmtId="9" fontId="0" fillId="0" borderId="6" xfId="0" applyNumberFormat="1" applyBorder="1"/>
    <xf numFmtId="0" fontId="7" fillId="0" borderId="0" xfId="0" applyFont="1"/>
    <xf numFmtId="0" fontId="8" fillId="0" borderId="0" xfId="0" applyFont="1"/>
    <xf numFmtId="44" fontId="8" fillId="0" borderId="0" xfId="0" applyNumberFormat="1" applyFont="1"/>
    <xf numFmtId="0" fontId="10" fillId="0" borderId="0" xfId="0" applyFont="1"/>
    <xf numFmtId="6" fontId="0" fillId="0" borderId="0" xfId="0" applyNumberFormat="1"/>
    <xf numFmtId="0" fontId="12" fillId="0" borderId="8" xfId="0" applyFont="1" applyBorder="1"/>
    <xf numFmtId="0" fontId="0" fillId="0" borderId="9" xfId="0" applyBorder="1"/>
    <xf numFmtId="0" fontId="8" fillId="0" borderId="9" xfId="1" applyNumberFormat="1" applyFont="1" applyBorder="1"/>
    <xf numFmtId="164" fontId="0" fillId="0" borderId="10" xfId="1" applyNumberFormat="1" applyFont="1" applyBorder="1"/>
    <xf numFmtId="0" fontId="0" fillId="0" borderId="11" xfId="0" applyBorder="1"/>
    <xf numFmtId="164" fontId="0" fillId="0" borderId="12" xfId="0" applyNumberFormat="1" applyBorder="1"/>
    <xf numFmtId="44" fontId="10" fillId="0" borderId="0" xfId="0" applyNumberFormat="1" applyFont="1"/>
    <xf numFmtId="165" fontId="0" fillId="0" borderId="0" xfId="0" applyNumberFormat="1"/>
    <xf numFmtId="0" fontId="12" fillId="0" borderId="2" xfId="0" applyFont="1" applyBorder="1"/>
    <xf numFmtId="0" fontId="12" fillId="0" borderId="3" xfId="0" applyFont="1" applyBorder="1"/>
    <xf numFmtId="0" fontId="0" fillId="0" borderId="7" xfId="0" applyBorder="1"/>
    <xf numFmtId="0" fontId="0" fillId="0" borderId="13" xfId="0" applyBorder="1"/>
    <xf numFmtId="0" fontId="0" fillId="0" borderId="0" xfId="0" applyAlignment="1">
      <alignment horizontal="right"/>
    </xf>
    <xf numFmtId="164" fontId="0" fillId="0" borderId="3" xfId="1" applyNumberFormat="1" applyFont="1" applyBorder="1"/>
    <xf numFmtId="0" fontId="0" fillId="0" borderId="5" xfId="0" applyBorder="1"/>
    <xf numFmtId="0" fontId="9" fillId="0" borderId="0" xfId="2"/>
    <xf numFmtId="44" fontId="2" fillId="0" borderId="0" xfId="1" applyFont="1"/>
    <xf numFmtId="44" fontId="8" fillId="0" borderId="15" xfId="0" applyNumberFormat="1" applyFont="1" applyBorder="1"/>
    <xf numFmtId="44" fontId="8" fillId="0" borderId="14" xfId="0" applyNumberFormat="1" applyFont="1" applyBorder="1"/>
    <xf numFmtId="44" fontId="8" fillId="0" borderId="0" xfId="1" applyFont="1"/>
    <xf numFmtId="44" fontId="8" fillId="0" borderId="15" xfId="1" applyFont="1" applyBorder="1"/>
    <xf numFmtId="0" fontId="6" fillId="0" borderId="0" xfId="0" applyFont="1" applyAlignment="1" applyProtection="1">
      <alignment wrapText="1"/>
      <protection locked="0"/>
    </xf>
    <xf numFmtId="164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4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usiness.com/articles/printer-rental-pricing-and-cos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130" zoomScaleNormal="130" zoomScalePageLayoutView="130" workbookViewId="0">
      <selection activeCell="A6" sqref="A6"/>
    </sheetView>
  </sheetViews>
  <sheetFormatPr baseColWidth="10" defaultRowHeight="16" x14ac:dyDescent="0.2"/>
  <cols>
    <col min="1" max="1" width="28.5" style="7" customWidth="1"/>
    <col min="2" max="2" width="14" style="4" bestFit="1" customWidth="1"/>
    <col min="6" max="6" width="13.5" bestFit="1" customWidth="1"/>
    <col min="7" max="8" width="11.5" bestFit="1" customWidth="1"/>
  </cols>
  <sheetData>
    <row r="1" spans="1:8" ht="24" x14ac:dyDescent="0.3">
      <c r="A1" s="6" t="s">
        <v>0</v>
      </c>
    </row>
    <row r="3" spans="1:8" ht="35" customHeight="1" x14ac:dyDescent="0.25">
      <c r="A3" s="11" t="s">
        <v>1</v>
      </c>
      <c r="B3" s="14">
        <f>G7</f>
        <v>4702950</v>
      </c>
      <c r="E3" s="53" t="s">
        <v>23</v>
      </c>
      <c r="F3" s="54"/>
    </row>
    <row r="4" spans="1:8" x14ac:dyDescent="0.2">
      <c r="E4" s="55">
        <v>144059000</v>
      </c>
      <c r="F4" s="56"/>
    </row>
    <row r="5" spans="1:8" ht="21" x14ac:dyDescent="0.25">
      <c r="A5" s="11" t="s">
        <v>2</v>
      </c>
      <c r="E5" s="19">
        <v>0.3</v>
      </c>
      <c r="F5" s="20">
        <f>144059000*0.3</f>
        <v>43217700</v>
      </c>
    </row>
    <row r="6" spans="1:8" x14ac:dyDescent="0.2">
      <c r="A6" s="7" t="s">
        <v>86</v>
      </c>
      <c r="B6" s="4">
        <v>360147.5</v>
      </c>
      <c r="E6" s="19">
        <v>0.15</v>
      </c>
      <c r="F6" s="20">
        <f>144059000*0.15</f>
        <v>21608850</v>
      </c>
    </row>
    <row r="7" spans="1:8" x14ac:dyDescent="0.2">
      <c r="A7" s="7" t="s">
        <v>87</v>
      </c>
      <c r="B7" s="4">
        <v>3601475</v>
      </c>
      <c r="E7" s="24">
        <v>0.05</v>
      </c>
      <c r="F7" s="22">
        <f>144059000*0.05</f>
        <v>7202950</v>
      </c>
      <c r="G7" s="23">
        <f>F7-2500000</f>
        <v>4702950</v>
      </c>
      <c r="H7" t="s">
        <v>89</v>
      </c>
    </row>
    <row r="8" spans="1:8" ht="32" x14ac:dyDescent="0.2">
      <c r="A8" s="8" t="s">
        <v>7</v>
      </c>
      <c r="B8" s="4">
        <v>166121.28</v>
      </c>
      <c r="H8" s="52">
        <f>F7-G7</f>
        <v>2500000</v>
      </c>
    </row>
    <row r="9" spans="1:8" x14ac:dyDescent="0.2">
      <c r="A9" s="13" t="s">
        <v>6</v>
      </c>
      <c r="B9" s="4">
        <f>SUM(B6:B8)</f>
        <v>4127743.78</v>
      </c>
    </row>
    <row r="10" spans="1:8" x14ac:dyDescent="0.2">
      <c r="A10" s="10" t="s">
        <v>3</v>
      </c>
      <c r="B10" s="14">
        <f>B3-B9</f>
        <v>575206.2200000002</v>
      </c>
    </row>
    <row r="12" spans="1:8" ht="21" x14ac:dyDescent="0.25">
      <c r="A12" s="11" t="s">
        <v>4</v>
      </c>
    </row>
    <row r="13" spans="1:8" x14ac:dyDescent="0.2">
      <c r="A13" s="12" t="s">
        <v>21</v>
      </c>
      <c r="B13" s="4">
        <v>27380</v>
      </c>
    </row>
    <row r="14" spans="1:8" x14ac:dyDescent="0.2">
      <c r="A14" s="12" t="s">
        <v>8</v>
      </c>
      <c r="B14" s="4">
        <f>B10*0.1</f>
        <v>57520.622000000025</v>
      </c>
    </row>
    <row r="15" spans="1:8" x14ac:dyDescent="0.2">
      <c r="A15" s="12" t="s">
        <v>9</v>
      </c>
      <c r="B15" s="4">
        <f>35*12</f>
        <v>420</v>
      </c>
    </row>
    <row r="16" spans="1:8" x14ac:dyDescent="0.2">
      <c r="A16" s="12" t="s">
        <v>22</v>
      </c>
      <c r="B16" s="4">
        <v>1485</v>
      </c>
    </row>
    <row r="17" spans="1:3" x14ac:dyDescent="0.2">
      <c r="A17" s="12" t="s">
        <v>10</v>
      </c>
      <c r="B17" s="4">
        <v>10000</v>
      </c>
    </row>
    <row r="18" spans="1:3" x14ac:dyDescent="0.2">
      <c r="A18" s="12" t="s">
        <v>11</v>
      </c>
      <c r="B18" s="4">
        <v>0</v>
      </c>
    </row>
    <row r="19" spans="1:3" x14ac:dyDescent="0.2">
      <c r="A19" s="12" t="s">
        <v>12</v>
      </c>
      <c r="B19" s="4">
        <v>35000</v>
      </c>
    </row>
    <row r="20" spans="1:3" x14ac:dyDescent="0.2">
      <c r="A20" s="12" t="s">
        <v>13</v>
      </c>
    </row>
    <row r="21" spans="1:3" x14ac:dyDescent="0.2">
      <c r="A21" s="12" t="s">
        <v>14</v>
      </c>
      <c r="B21" s="4">
        <v>31875</v>
      </c>
    </row>
    <row r="22" spans="1:3" x14ac:dyDescent="0.2">
      <c r="A22" s="12" t="s">
        <v>15</v>
      </c>
    </row>
    <row r="23" spans="1:3" x14ac:dyDescent="0.2">
      <c r="A23" s="12" t="s">
        <v>16</v>
      </c>
      <c r="B23" s="4">
        <v>2000</v>
      </c>
    </row>
    <row r="24" spans="1:3" x14ac:dyDescent="0.2">
      <c r="A24" s="12" t="s">
        <v>17</v>
      </c>
      <c r="B24" s="4">
        <v>1200</v>
      </c>
    </row>
    <row r="25" spans="1:3" x14ac:dyDescent="0.2">
      <c r="A25" s="12" t="s">
        <v>18</v>
      </c>
      <c r="B25" s="4">
        <v>10000</v>
      </c>
    </row>
    <row r="26" spans="1:3" x14ac:dyDescent="0.2">
      <c r="A26" s="12" t="s">
        <v>19</v>
      </c>
      <c r="B26" s="4">
        <v>0</v>
      </c>
    </row>
    <row r="27" spans="1:3" x14ac:dyDescent="0.2">
      <c r="A27" s="12" t="s">
        <v>20</v>
      </c>
      <c r="B27" s="4">
        <v>10000</v>
      </c>
    </row>
    <row r="28" spans="1:3" ht="27" x14ac:dyDescent="0.2">
      <c r="A28" s="51" t="s">
        <v>88</v>
      </c>
      <c r="B28" s="4">
        <v>120000</v>
      </c>
    </row>
    <row r="29" spans="1:3" x14ac:dyDescent="0.2">
      <c r="A29" s="10" t="s">
        <v>6</v>
      </c>
      <c r="B29" s="14">
        <f>SUM(B13:B28)</f>
        <v>306880.62200000003</v>
      </c>
      <c r="C29" s="15"/>
    </row>
    <row r="31" spans="1:3" ht="21" x14ac:dyDescent="0.25">
      <c r="A31" s="11" t="s">
        <v>5</v>
      </c>
    </row>
    <row r="32" spans="1:3" x14ac:dyDescent="0.2">
      <c r="A32" s="10" t="s">
        <v>6</v>
      </c>
      <c r="B32" s="14">
        <f>B10-B29</f>
        <v>268325.59800000017</v>
      </c>
    </row>
  </sheetData>
  <mergeCells count="2">
    <mergeCell ref="E3:F3"/>
    <mergeCell ref="E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C24" sqref="C24"/>
    </sheetView>
  </sheetViews>
  <sheetFormatPr baseColWidth="10" defaultRowHeight="16" x14ac:dyDescent="0.2"/>
  <cols>
    <col min="1" max="1" width="19" customWidth="1"/>
    <col min="2" max="2" width="12.5" style="3" bestFit="1" customWidth="1"/>
    <col min="4" max="4" width="23" customWidth="1"/>
    <col min="5" max="5" width="12.5" bestFit="1" customWidth="1"/>
    <col min="8" max="8" width="19.6640625" customWidth="1"/>
    <col min="9" max="9" width="13.5" customWidth="1"/>
    <col min="11" max="11" width="24.6640625" customWidth="1"/>
    <col min="12" max="12" width="14" customWidth="1"/>
  </cols>
  <sheetData>
    <row r="1" spans="1:12" ht="36" customHeight="1" x14ac:dyDescent="0.2">
      <c r="A1" s="57" t="s">
        <v>84</v>
      </c>
      <c r="B1" s="57"/>
      <c r="C1" s="57"/>
      <c r="D1" s="57"/>
      <c r="E1" s="57"/>
      <c r="F1" s="44"/>
      <c r="H1" s="57" t="s">
        <v>83</v>
      </c>
      <c r="I1" s="57"/>
      <c r="J1" s="57"/>
      <c r="K1" s="57"/>
      <c r="L1" s="57"/>
    </row>
    <row r="2" spans="1:12" ht="24" x14ac:dyDescent="0.3">
      <c r="A2" s="25" t="s">
        <v>24</v>
      </c>
      <c r="B2" s="49"/>
      <c r="C2" s="26"/>
      <c r="D2" s="25" t="s">
        <v>25</v>
      </c>
      <c r="E2" s="27"/>
      <c r="F2" s="44"/>
      <c r="H2" s="25" t="s">
        <v>24</v>
      </c>
      <c r="I2" s="49"/>
      <c r="J2" s="26"/>
      <c r="K2" s="25" t="s">
        <v>25</v>
      </c>
      <c r="L2" s="27"/>
    </row>
    <row r="3" spans="1:12" ht="24" x14ac:dyDescent="0.3">
      <c r="A3" s="25"/>
      <c r="B3" s="49"/>
      <c r="C3" s="26"/>
      <c r="D3" s="25"/>
      <c r="E3" s="27"/>
      <c r="F3" s="44"/>
      <c r="H3" s="25"/>
      <c r="I3" s="49"/>
      <c r="J3" s="26"/>
      <c r="K3" s="25"/>
      <c r="L3" s="27"/>
    </row>
    <row r="4" spans="1:12" x14ac:dyDescent="0.2">
      <c r="A4" s="26" t="s">
        <v>26</v>
      </c>
      <c r="B4" s="49">
        <v>269894.82</v>
      </c>
      <c r="C4" s="26"/>
      <c r="D4" s="26" t="s">
        <v>27</v>
      </c>
      <c r="E4" s="27">
        <v>1100</v>
      </c>
      <c r="F4" s="44"/>
      <c r="H4" s="26" t="s">
        <v>26</v>
      </c>
      <c r="I4" s="49">
        <v>269894.82</v>
      </c>
      <c r="J4" s="26"/>
      <c r="K4" s="26" t="s">
        <v>27</v>
      </c>
      <c r="L4" s="27">
        <v>1100</v>
      </c>
    </row>
    <row r="5" spans="1:12" x14ac:dyDescent="0.2">
      <c r="A5" s="26" t="s">
        <v>28</v>
      </c>
      <c r="B5" s="49">
        <v>0</v>
      </c>
      <c r="C5" s="26"/>
      <c r="D5" s="26" t="s">
        <v>29</v>
      </c>
      <c r="E5" s="27">
        <v>0</v>
      </c>
      <c r="F5" s="44"/>
      <c r="H5" s="26" t="s">
        <v>28</v>
      </c>
      <c r="I5" s="49">
        <v>378725.6</v>
      </c>
      <c r="J5" s="26"/>
      <c r="K5" s="26" t="s">
        <v>29</v>
      </c>
      <c r="L5" s="27">
        <v>0</v>
      </c>
    </row>
    <row r="6" spans="1:12" x14ac:dyDescent="0.2">
      <c r="A6" s="26" t="s">
        <v>30</v>
      </c>
      <c r="B6" s="49">
        <v>0</v>
      </c>
      <c r="C6" s="26"/>
      <c r="D6" s="26" t="s">
        <v>31</v>
      </c>
      <c r="E6" s="27">
        <v>0</v>
      </c>
      <c r="F6" s="44"/>
      <c r="H6" s="26" t="s">
        <v>30</v>
      </c>
      <c r="I6" s="49">
        <v>0</v>
      </c>
      <c r="J6" s="26"/>
      <c r="K6" s="26" t="s">
        <v>31</v>
      </c>
      <c r="L6" s="27">
        <v>0</v>
      </c>
    </row>
    <row r="7" spans="1:12" x14ac:dyDescent="0.2">
      <c r="A7" s="26" t="s">
        <v>16</v>
      </c>
      <c r="B7" s="49">
        <v>2000</v>
      </c>
      <c r="C7" s="26"/>
      <c r="D7" s="26"/>
      <c r="E7" s="27"/>
      <c r="F7" s="44"/>
      <c r="H7" s="26" t="s">
        <v>16</v>
      </c>
      <c r="I7" s="49">
        <v>2000</v>
      </c>
      <c r="J7" s="26"/>
      <c r="K7" s="26"/>
      <c r="L7" s="27"/>
    </row>
    <row r="8" spans="1:12" x14ac:dyDescent="0.2">
      <c r="A8" s="26" t="s">
        <v>32</v>
      </c>
      <c r="B8" s="49">
        <v>750</v>
      </c>
      <c r="C8" s="26"/>
      <c r="D8" s="26" t="s">
        <v>33</v>
      </c>
      <c r="E8" s="48">
        <f>SUM(E4:E6)</f>
        <v>1100</v>
      </c>
      <c r="F8" s="44"/>
      <c r="H8" s="26" t="s">
        <v>32</v>
      </c>
      <c r="I8" s="49">
        <v>750</v>
      </c>
      <c r="J8" s="26"/>
      <c r="K8" s="26" t="s">
        <v>33</v>
      </c>
      <c r="L8" s="48">
        <f>SUM(L4:L6)</f>
        <v>1100</v>
      </c>
    </row>
    <row r="9" spans="1:12" x14ac:dyDescent="0.2">
      <c r="A9" s="26" t="s">
        <v>34</v>
      </c>
      <c r="B9" s="49">
        <v>5312.5</v>
      </c>
      <c r="C9" s="26"/>
      <c r="D9" s="26"/>
      <c r="E9" s="27"/>
      <c r="F9" s="44"/>
      <c r="H9" s="26" t="s">
        <v>34</v>
      </c>
      <c r="I9" s="49">
        <v>5312.5</v>
      </c>
      <c r="J9" s="26"/>
      <c r="K9" s="26"/>
      <c r="L9" s="27"/>
    </row>
    <row r="10" spans="1:12" x14ac:dyDescent="0.2">
      <c r="A10" s="26" t="s">
        <v>35</v>
      </c>
      <c r="B10" s="49">
        <v>25320</v>
      </c>
      <c r="C10" s="26"/>
      <c r="D10" s="26"/>
      <c r="E10" s="27"/>
      <c r="F10" s="44"/>
      <c r="H10" s="26" t="s">
        <v>35</v>
      </c>
      <c r="I10" s="49">
        <v>25320</v>
      </c>
      <c r="J10" s="26"/>
      <c r="K10" s="26"/>
      <c r="L10" s="27"/>
    </row>
    <row r="11" spans="1:12" x14ac:dyDescent="0.2">
      <c r="A11" s="26" t="s">
        <v>81</v>
      </c>
      <c r="B11" s="49">
        <v>1200</v>
      </c>
      <c r="C11" s="26"/>
      <c r="D11" s="26"/>
      <c r="E11" s="27"/>
      <c r="F11" s="44"/>
      <c r="H11" s="26" t="s">
        <v>81</v>
      </c>
      <c r="I11" s="49">
        <v>1200</v>
      </c>
      <c r="J11" s="26"/>
      <c r="K11" s="26"/>
      <c r="L11" s="27"/>
    </row>
    <row r="12" spans="1:12" x14ac:dyDescent="0.2">
      <c r="A12" s="26" t="s">
        <v>82</v>
      </c>
      <c r="B12" s="49">
        <v>60</v>
      </c>
      <c r="C12" s="26"/>
      <c r="D12" s="26"/>
      <c r="E12" s="27"/>
      <c r="F12" s="44"/>
      <c r="H12" s="26" t="s">
        <v>82</v>
      </c>
      <c r="I12" s="49">
        <v>60</v>
      </c>
      <c r="J12" s="26"/>
      <c r="K12" s="26"/>
      <c r="L12" s="27"/>
    </row>
    <row r="13" spans="1:12" x14ac:dyDescent="0.2">
      <c r="A13" s="26"/>
      <c r="B13" s="49"/>
      <c r="C13" s="26"/>
      <c r="D13" s="26"/>
      <c r="E13" s="27"/>
      <c r="F13" s="44"/>
      <c r="H13" s="26"/>
      <c r="I13" s="49"/>
      <c r="J13" s="26"/>
      <c r="K13" s="26"/>
      <c r="L13" s="27"/>
    </row>
    <row r="14" spans="1:12" x14ac:dyDescent="0.2">
      <c r="A14" s="26"/>
      <c r="B14" s="49"/>
      <c r="C14" s="26"/>
      <c r="D14" s="26"/>
      <c r="E14" s="27"/>
      <c r="F14" s="44"/>
      <c r="H14" s="26"/>
      <c r="I14" s="49"/>
      <c r="J14" s="26"/>
      <c r="K14" s="26"/>
      <c r="L14" s="27"/>
    </row>
    <row r="15" spans="1:12" ht="24" x14ac:dyDescent="0.3">
      <c r="A15" s="26"/>
      <c r="B15" s="49"/>
      <c r="D15" s="25" t="s">
        <v>36</v>
      </c>
      <c r="E15" s="27"/>
      <c r="F15" s="44"/>
      <c r="H15" s="26"/>
      <c r="I15" s="49"/>
      <c r="J15" s="26"/>
      <c r="K15" s="25" t="s">
        <v>36</v>
      </c>
      <c r="L15" s="27"/>
    </row>
    <row r="16" spans="1:12" x14ac:dyDescent="0.2">
      <c r="A16" s="26"/>
      <c r="B16" s="49"/>
      <c r="C16" s="26"/>
      <c r="D16" s="26"/>
      <c r="E16" s="27"/>
      <c r="F16" s="44"/>
      <c r="H16" s="26"/>
      <c r="I16" s="49"/>
      <c r="J16" s="26"/>
      <c r="K16" s="26"/>
      <c r="L16" s="27"/>
    </row>
    <row r="17" spans="1:12" x14ac:dyDescent="0.2">
      <c r="A17" s="26"/>
      <c r="B17" s="49"/>
      <c r="C17" s="26"/>
      <c r="D17" s="26" t="s">
        <v>37</v>
      </c>
      <c r="E17" s="27">
        <v>300000</v>
      </c>
      <c r="F17" s="44" t="s">
        <v>85</v>
      </c>
      <c r="H17" s="26"/>
      <c r="I17" s="49"/>
      <c r="J17" s="26"/>
      <c r="K17" s="26" t="s">
        <v>37</v>
      </c>
      <c r="L17" s="27">
        <v>300000</v>
      </c>
    </row>
    <row r="18" spans="1:12" x14ac:dyDescent="0.2">
      <c r="A18" s="26"/>
      <c r="B18" s="49"/>
      <c r="C18" s="26"/>
      <c r="D18" s="26" t="s">
        <v>38</v>
      </c>
      <c r="E18" s="27">
        <v>3437.32</v>
      </c>
      <c r="F18" s="44"/>
      <c r="H18" s="26"/>
      <c r="I18" s="49"/>
      <c r="J18" s="26"/>
      <c r="K18" s="26" t="s">
        <v>38</v>
      </c>
      <c r="L18" s="27">
        <v>3437.32</v>
      </c>
    </row>
    <row r="19" spans="1:12" x14ac:dyDescent="0.2">
      <c r="A19" s="26"/>
      <c r="B19" s="49"/>
      <c r="C19" s="26"/>
      <c r="D19" s="26" t="s">
        <v>5</v>
      </c>
      <c r="E19" s="27">
        <v>0</v>
      </c>
      <c r="F19" s="44"/>
      <c r="H19" s="26"/>
      <c r="I19" s="49"/>
      <c r="J19" s="26"/>
      <c r="K19" s="26" t="s">
        <v>5</v>
      </c>
      <c r="L19" s="27">
        <f>'Income Stmnt'!B32</f>
        <v>268325.59800000017</v>
      </c>
    </row>
    <row r="20" spans="1:12" x14ac:dyDescent="0.2">
      <c r="A20" s="26"/>
      <c r="B20" s="49"/>
      <c r="C20" s="26"/>
      <c r="D20" s="26"/>
      <c r="E20" s="27"/>
      <c r="F20" s="44"/>
      <c r="H20" s="26"/>
      <c r="I20" s="49"/>
      <c r="J20" s="26"/>
      <c r="K20" s="26"/>
      <c r="L20" s="27"/>
    </row>
    <row r="21" spans="1:12" x14ac:dyDescent="0.2">
      <c r="A21" s="26"/>
      <c r="B21" s="49"/>
      <c r="C21" s="26"/>
      <c r="D21" s="26" t="s">
        <v>39</v>
      </c>
      <c r="E21" s="48">
        <f>SUM(E17:E19)</f>
        <v>303437.32</v>
      </c>
      <c r="F21" s="44"/>
      <c r="H21" s="26"/>
      <c r="I21" s="49"/>
      <c r="J21" s="26"/>
      <c r="K21" s="26" t="s">
        <v>39</v>
      </c>
      <c r="L21" s="48">
        <f>SUM(L17:L19)</f>
        <v>571762.91800000018</v>
      </c>
    </row>
    <row r="22" spans="1:12" x14ac:dyDescent="0.2">
      <c r="A22" s="26"/>
      <c r="B22" s="49"/>
      <c r="C22" s="26"/>
      <c r="D22" s="26"/>
      <c r="E22" s="27"/>
      <c r="F22" s="44"/>
      <c r="H22" s="26"/>
      <c r="I22" s="49"/>
      <c r="J22" s="26"/>
      <c r="K22" s="26"/>
      <c r="L22" s="27"/>
    </row>
    <row r="23" spans="1:12" ht="17" thickBot="1" x14ac:dyDescent="0.25">
      <c r="A23" s="26" t="s">
        <v>40</v>
      </c>
      <c r="B23" s="50">
        <f>SUM(B4:B19)</f>
        <v>304537.32</v>
      </c>
      <c r="C23" s="26"/>
      <c r="D23" s="26" t="s">
        <v>41</v>
      </c>
      <c r="E23" s="47">
        <f>SUM(E8,E21)</f>
        <v>304537.32</v>
      </c>
      <c r="F23" s="44"/>
      <c r="H23" s="26" t="s">
        <v>40</v>
      </c>
      <c r="I23" s="50">
        <f>SUM(I4:I19)</f>
        <v>683262.91999999993</v>
      </c>
      <c r="J23" s="26"/>
      <c r="K23" s="26" t="s">
        <v>41</v>
      </c>
      <c r="L23" s="47">
        <f>SUM(L8,L21)</f>
        <v>572862.91800000018</v>
      </c>
    </row>
    <row r="24" spans="1:12" ht="17" thickTop="1" x14ac:dyDescent="0.2"/>
  </sheetData>
  <mergeCells count="2">
    <mergeCell ref="A1:E1"/>
    <mergeCell ref="H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A9" sqref="A9"/>
    </sheetView>
  </sheetViews>
  <sheetFormatPr baseColWidth="10" defaultRowHeight="16" x14ac:dyDescent="0.2"/>
  <cols>
    <col min="1" max="1" width="43.1640625" customWidth="1"/>
    <col min="2" max="2" width="22.5" customWidth="1"/>
    <col min="3" max="3" width="12.5" bestFit="1" customWidth="1"/>
    <col min="8" max="8" width="13.5" bestFit="1" customWidth="1"/>
    <col min="10" max="11" width="14" bestFit="1" customWidth="1"/>
    <col min="13" max="13" width="11.5" bestFit="1" customWidth="1"/>
    <col min="16" max="16" width="11.5" style="3" bestFit="1" customWidth="1"/>
    <col min="18" max="18" width="15.5" customWidth="1"/>
    <col min="19" max="19" width="11.5" style="3" bestFit="1" customWidth="1"/>
    <col min="22" max="22" width="10.83203125" style="3"/>
  </cols>
  <sheetData>
    <row r="1" spans="1:21" x14ac:dyDescent="0.2">
      <c r="A1" s="59" t="s">
        <v>42</v>
      </c>
      <c r="B1" s="59"/>
      <c r="C1" s="59"/>
    </row>
    <row r="2" spans="1:21" x14ac:dyDescent="0.2">
      <c r="A2" s="60" t="s">
        <v>43</v>
      </c>
      <c r="B2" s="60"/>
      <c r="C2" s="60"/>
    </row>
    <row r="3" spans="1:21" x14ac:dyDescent="0.2">
      <c r="A3" s="61" t="s">
        <v>44</v>
      </c>
      <c r="B3" s="61"/>
      <c r="C3" s="61"/>
      <c r="J3" s="28"/>
      <c r="K3" s="29"/>
    </row>
    <row r="4" spans="1:21" x14ac:dyDescent="0.2">
      <c r="A4" s="61" t="s">
        <v>45</v>
      </c>
      <c r="B4" s="61"/>
      <c r="C4" s="61"/>
      <c r="J4" s="28"/>
    </row>
    <row r="5" spans="1:21" ht="21" x14ac:dyDescent="0.25">
      <c r="A5" s="62" t="s">
        <v>46</v>
      </c>
      <c r="B5" s="62"/>
      <c r="J5" s="28"/>
    </row>
    <row r="6" spans="1:21" ht="33" x14ac:dyDescent="0.25">
      <c r="A6" s="30" t="s">
        <v>47</v>
      </c>
      <c r="G6" s="16" t="s">
        <v>23</v>
      </c>
      <c r="H6" s="17">
        <v>144059000</v>
      </c>
      <c r="J6" s="28"/>
    </row>
    <row r="7" spans="1:21" x14ac:dyDescent="0.2">
      <c r="A7" s="31" t="s">
        <v>48</v>
      </c>
      <c r="G7" s="18">
        <v>0.3</v>
      </c>
      <c r="H7" s="4">
        <f>144059000*0.3</f>
        <v>43217700</v>
      </c>
      <c r="J7" s="28"/>
    </row>
    <row r="8" spans="1:21" x14ac:dyDescent="0.2">
      <c r="A8" s="32" t="s">
        <v>49</v>
      </c>
      <c r="G8" s="18">
        <v>0.15</v>
      </c>
      <c r="H8" s="4">
        <f>144059000*0.15</f>
        <v>21608850</v>
      </c>
      <c r="J8" s="28"/>
    </row>
    <row r="9" spans="1:21" x14ac:dyDescent="0.2">
      <c r="A9" s="33">
        <f>144059000*0.3</f>
        <v>43217700</v>
      </c>
      <c r="B9" s="34" t="s">
        <v>50</v>
      </c>
      <c r="C9" s="35">
        <f>A9</f>
        <v>43217700</v>
      </c>
      <c r="G9" s="18">
        <v>0.05</v>
      </c>
      <c r="H9" s="4">
        <f>144059000*0.05</f>
        <v>7202950</v>
      </c>
      <c r="J9" s="36">
        <f>H9*0.05</f>
        <v>360147.5</v>
      </c>
      <c r="K9" s="37">
        <f>H9*0.5</f>
        <v>3601475</v>
      </c>
    </row>
    <row r="10" spans="1:21" x14ac:dyDescent="0.2">
      <c r="J10" s="28"/>
      <c r="K10" s="2">
        <f>SUM(J9:K9)</f>
        <v>3961622.5</v>
      </c>
    </row>
    <row r="11" spans="1:21" ht="21" x14ac:dyDescent="0.25">
      <c r="A11" s="62" t="s">
        <v>51</v>
      </c>
      <c r="B11" s="62"/>
      <c r="J11" s="28"/>
    </row>
    <row r="12" spans="1:21" ht="19" x14ac:dyDescent="0.25">
      <c r="A12" s="38" t="s">
        <v>52</v>
      </c>
      <c r="B12" s="39" t="s">
        <v>53</v>
      </c>
      <c r="J12" s="28"/>
    </row>
    <row r="13" spans="1:21" x14ac:dyDescent="0.2">
      <c r="A13" s="21" t="s">
        <v>54</v>
      </c>
      <c r="B13" s="40" t="s">
        <v>55</v>
      </c>
      <c r="C13" s="41" t="s">
        <v>50</v>
      </c>
      <c r="D13" s="35" t="e">
        <f>B13+A13</f>
        <v>#VALUE!</v>
      </c>
      <c r="J13" s="28"/>
    </row>
    <row r="14" spans="1:21" ht="19" x14ac:dyDescent="0.25">
      <c r="A14" s="1" t="s">
        <v>56</v>
      </c>
      <c r="G14" s="58" t="s">
        <v>26</v>
      </c>
      <c r="H14" s="58"/>
    </row>
    <row r="15" spans="1:21" x14ac:dyDescent="0.2">
      <c r="A15" s="5" t="s">
        <v>57</v>
      </c>
      <c r="B15" s="42" t="s">
        <v>58</v>
      </c>
      <c r="G15" s="43">
        <v>300000</v>
      </c>
    </row>
    <row r="16" spans="1:21" x14ac:dyDescent="0.2">
      <c r="A16" s="5" t="s">
        <v>7</v>
      </c>
      <c r="B16" s="9">
        <v>166121.28</v>
      </c>
      <c r="G16" s="44"/>
      <c r="J16" s="28" t="s">
        <v>59</v>
      </c>
      <c r="K16" s="3"/>
      <c r="O16" s="15" t="s">
        <v>35</v>
      </c>
      <c r="P16" s="46"/>
      <c r="Q16" s="15"/>
      <c r="R16" s="15" t="s">
        <v>16</v>
      </c>
      <c r="S16" s="46"/>
      <c r="T16" s="15"/>
      <c r="U16" s="15" t="s">
        <v>60</v>
      </c>
    </row>
    <row r="17" spans="1:22" x14ac:dyDescent="0.2">
      <c r="A17" s="5" t="s">
        <v>61</v>
      </c>
      <c r="B17">
        <v>500</v>
      </c>
      <c r="G17" s="44"/>
      <c r="J17" t="s">
        <v>62</v>
      </c>
      <c r="K17" s="3">
        <f>3500+10000+1000+500+1200+1000+10000+1920</f>
        <v>29120</v>
      </c>
      <c r="O17" s="7" t="s">
        <v>63</v>
      </c>
      <c r="P17" s="3">
        <v>3500</v>
      </c>
      <c r="R17" t="s">
        <v>64</v>
      </c>
      <c r="S17" s="3">
        <v>1000</v>
      </c>
      <c r="U17" t="s">
        <v>65</v>
      </c>
      <c r="V17" s="3">
        <v>60</v>
      </c>
    </row>
    <row r="18" spans="1:22" ht="32" x14ac:dyDescent="0.2">
      <c r="A18" s="5" t="s">
        <v>66</v>
      </c>
      <c r="B18" s="42">
        <v>150</v>
      </c>
      <c r="G18" s="44"/>
      <c r="J18" t="s">
        <v>67</v>
      </c>
      <c r="K18" s="3">
        <v>5000</v>
      </c>
      <c r="O18" s="7" t="s">
        <v>68</v>
      </c>
      <c r="P18" s="3">
        <v>1350</v>
      </c>
      <c r="R18" t="s">
        <v>69</v>
      </c>
      <c r="S18" s="3">
        <v>1000</v>
      </c>
    </row>
    <row r="19" spans="1:22" x14ac:dyDescent="0.2">
      <c r="A19" s="5" t="s">
        <v>70</v>
      </c>
      <c r="B19" s="42">
        <v>750</v>
      </c>
      <c r="G19" s="44"/>
      <c r="J19" t="s">
        <v>71</v>
      </c>
      <c r="K19" s="3">
        <v>1200</v>
      </c>
      <c r="O19" s="7" t="s">
        <v>72</v>
      </c>
      <c r="P19" s="3">
        <v>550</v>
      </c>
    </row>
    <row r="20" spans="1:22" x14ac:dyDescent="0.2">
      <c r="A20" s="5" t="s">
        <v>73</v>
      </c>
      <c r="B20" s="42">
        <f>160*12</f>
        <v>1920</v>
      </c>
      <c r="G20" s="44"/>
      <c r="J20" t="s">
        <v>14</v>
      </c>
      <c r="K20" s="3">
        <v>5312.5</v>
      </c>
      <c r="M20" s="2">
        <f>SUM(K17:K23)</f>
        <v>40632.5</v>
      </c>
      <c r="O20" s="7"/>
    </row>
    <row r="21" spans="1:22" x14ac:dyDescent="0.2">
      <c r="G21" s="44"/>
      <c r="K21" s="8"/>
      <c r="O21" s="7" t="s">
        <v>74</v>
      </c>
      <c r="P21" s="3">
        <v>1200</v>
      </c>
    </row>
    <row r="22" spans="1:22" ht="32" x14ac:dyDescent="0.2">
      <c r="G22" s="44"/>
      <c r="O22" s="7" t="s">
        <v>75</v>
      </c>
      <c r="P22" s="3">
        <v>10000</v>
      </c>
    </row>
    <row r="23" spans="1:22" ht="48" x14ac:dyDescent="0.2">
      <c r="G23" s="44"/>
      <c r="O23" s="7" t="s">
        <v>76</v>
      </c>
      <c r="P23" s="3">
        <v>1920</v>
      </c>
    </row>
    <row r="24" spans="1:22" ht="32" x14ac:dyDescent="0.2">
      <c r="G24" s="44"/>
      <c r="O24" s="7" t="s">
        <v>77</v>
      </c>
      <c r="P24" s="3">
        <f>150*12</f>
        <v>1800</v>
      </c>
      <c r="Q24" s="45" t="s">
        <v>78</v>
      </c>
    </row>
    <row r="25" spans="1:22" ht="48" x14ac:dyDescent="0.2">
      <c r="O25" s="7" t="s">
        <v>79</v>
      </c>
      <c r="P25" s="3">
        <v>5000</v>
      </c>
    </row>
    <row r="27" spans="1:22" x14ac:dyDescent="0.2">
      <c r="O27" s="7" t="s">
        <v>80</v>
      </c>
      <c r="P27" s="3">
        <f>SUM(P17:P25)</f>
        <v>25320</v>
      </c>
      <c r="R27" t="s">
        <v>6</v>
      </c>
      <c r="S27" s="3">
        <f>SUM(S17:S18)</f>
        <v>2000</v>
      </c>
      <c r="U27" t="s">
        <v>6</v>
      </c>
      <c r="V27" s="3">
        <f>SUM(V17)</f>
        <v>60</v>
      </c>
    </row>
    <row r="32" spans="1:22" x14ac:dyDescent="0.2">
      <c r="R32" t="s">
        <v>21</v>
      </c>
      <c r="S32" s="3">
        <f>SUM(P27,S27,V27)</f>
        <v>27380</v>
      </c>
    </row>
  </sheetData>
  <mergeCells count="7">
    <mergeCell ref="G14:H14"/>
    <mergeCell ref="A1:C1"/>
    <mergeCell ref="A2:C2"/>
    <mergeCell ref="A3:C3"/>
    <mergeCell ref="A4:C4"/>
    <mergeCell ref="A5:B5"/>
    <mergeCell ref="A11:B11"/>
  </mergeCells>
  <hyperlinks>
    <hyperlink ref="Q2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Stmnt</vt:lpstr>
      <vt:lpstr>Balance</vt:lpstr>
      <vt:lpstr>Assumptions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2019-11-20T22:04:31Z</dcterms:created>
  <dcterms:modified xsi:type="dcterms:W3CDTF">2020-01-12T23:46:30Z</dcterms:modified>
</cp:coreProperties>
</file>